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m\"/>
    </mc:Choice>
  </mc:AlternateContent>
  <bookViews>
    <workbookView xWindow="0" yWindow="0" windowWidth="19200" windowHeight="6390"/>
  </bookViews>
  <sheets>
    <sheet name="相对指标" sheetId="1" r:id="rId1"/>
    <sheet name="漏斗指标" sheetId="2" r:id="rId2"/>
    <sheet name="绝对指标前后波动" sheetId="3" r:id="rId3"/>
    <sheet name="留存率" sheetId="4" r:id="rId4"/>
    <sheet name="留存率2" sheetId="5" r:id="rId5"/>
    <sheet name="留存率3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" l="1"/>
  <c r="L9" i="3"/>
  <c r="L10" i="3"/>
  <c r="L11" i="3"/>
  <c r="L12" i="3"/>
  <c r="L14" i="3"/>
  <c r="L15" i="3"/>
  <c r="L5" i="3"/>
  <c r="K6" i="3"/>
  <c r="K7" i="3"/>
  <c r="L7" i="3" s="1"/>
  <c r="K8" i="3"/>
  <c r="L8" i="3" s="1"/>
  <c r="K9" i="3"/>
  <c r="K10" i="3"/>
  <c r="K11" i="3"/>
  <c r="K12" i="3"/>
  <c r="K13" i="3"/>
  <c r="L13" i="3" s="1"/>
  <c r="K14" i="3"/>
  <c r="K15" i="3"/>
  <c r="K5" i="3"/>
  <c r="I5" i="6"/>
  <c r="I6" i="6"/>
  <c r="I7" i="6"/>
  <c r="I4" i="6"/>
  <c r="H5" i="6"/>
  <c r="H6" i="6"/>
  <c r="H7" i="6"/>
  <c r="H4" i="6"/>
  <c r="G5" i="6"/>
  <c r="G6" i="6"/>
  <c r="G7" i="6"/>
  <c r="G4" i="6"/>
  <c r="I6" i="3"/>
  <c r="I7" i="3"/>
  <c r="I8" i="3"/>
  <c r="I9" i="3"/>
  <c r="I10" i="3"/>
  <c r="I11" i="3"/>
  <c r="I12" i="3"/>
  <c r="I13" i="3"/>
  <c r="I14" i="3"/>
  <c r="I15" i="3"/>
  <c r="I5" i="3"/>
  <c r="L3" i="3"/>
  <c r="C108" i="2"/>
  <c r="C109" i="2" s="1"/>
  <c r="C103" i="2"/>
  <c r="C104" i="2" s="1"/>
  <c r="C98" i="2"/>
  <c r="C99" i="2" s="1"/>
  <c r="C94" i="2"/>
  <c r="C93" i="2"/>
  <c r="C113" i="2"/>
  <c r="C112" i="2"/>
  <c r="C111" i="2"/>
  <c r="C110" i="2"/>
  <c r="C107" i="2"/>
  <c r="C102" i="2"/>
  <c r="C97" i="2"/>
  <c r="C92" i="2"/>
  <c r="L6" i="1"/>
  <c r="L7" i="1"/>
  <c r="L10" i="1"/>
  <c r="L11" i="1"/>
  <c r="L12" i="1"/>
  <c r="L14" i="1"/>
  <c r="L15" i="1"/>
  <c r="L5" i="1"/>
  <c r="K6" i="1"/>
  <c r="K7" i="1"/>
  <c r="K8" i="1"/>
  <c r="K9" i="1"/>
  <c r="K10" i="1"/>
  <c r="K11" i="1"/>
  <c r="K12" i="1"/>
  <c r="K13" i="1"/>
  <c r="K14" i="1"/>
  <c r="K15" i="1"/>
  <c r="K5" i="1"/>
  <c r="J6" i="1"/>
  <c r="J7" i="1"/>
  <c r="J8" i="1"/>
  <c r="L8" i="1" s="1"/>
  <c r="J9" i="1"/>
  <c r="L9" i="1" s="1"/>
  <c r="J10" i="1"/>
  <c r="J11" i="1"/>
  <c r="J12" i="1"/>
  <c r="J13" i="1"/>
  <c r="L13" i="1" s="1"/>
  <c r="J14" i="1"/>
  <c r="J15" i="1"/>
  <c r="J5" i="1"/>
  <c r="L3" i="1"/>
</calcChain>
</file>

<file path=xl/sharedStrings.xml><?xml version="1.0" encoding="utf-8"?>
<sst xmlns="http://schemas.openxmlformats.org/spreadsheetml/2006/main" count="149" uniqueCount="99">
  <si>
    <t>空间维度</t>
    <phoneticPr fontId="4" type="noConversion"/>
  </si>
  <si>
    <t>渠道名称</t>
    <phoneticPr fontId="4" type="noConversion"/>
  </si>
  <si>
    <t>总计</t>
    <phoneticPr fontId="4" type="noConversion"/>
  </si>
  <si>
    <t>账单量占比全国</t>
    <phoneticPr fontId="4" type="noConversion"/>
  </si>
  <si>
    <t>筛选日期</t>
    <phoneticPr fontId="4" type="noConversion"/>
  </si>
  <si>
    <t>对比日期</t>
    <phoneticPr fontId="4" type="noConversion"/>
  </si>
  <si>
    <t>实收率</t>
    <phoneticPr fontId="4" type="noConversion"/>
  </si>
  <si>
    <t>筛选日期</t>
    <phoneticPr fontId="4" type="noConversion"/>
  </si>
  <si>
    <t>计算</t>
    <phoneticPr fontId="4" type="noConversion"/>
  </si>
  <si>
    <t>指标变化贡献</t>
    <phoneticPr fontId="4" type="noConversion"/>
  </si>
  <si>
    <t>占比变化贡献</t>
    <phoneticPr fontId="4" type="noConversion"/>
  </si>
  <si>
    <t>综合贡献</t>
    <phoneticPr fontId="4" type="noConversion"/>
  </si>
  <si>
    <t>杭州</t>
    <phoneticPr fontId="4" type="noConversion"/>
  </si>
  <si>
    <t>华南</t>
    <phoneticPr fontId="4" type="noConversion"/>
  </si>
  <si>
    <t>华西</t>
    <phoneticPr fontId="4" type="noConversion"/>
  </si>
  <si>
    <t>华中</t>
    <phoneticPr fontId="4" type="noConversion"/>
  </si>
  <si>
    <t>江西</t>
    <phoneticPr fontId="4" type="noConversion"/>
  </si>
  <si>
    <t>闽北</t>
    <phoneticPr fontId="4" type="noConversion"/>
  </si>
  <si>
    <t>闽南</t>
    <phoneticPr fontId="4" type="noConversion"/>
  </si>
  <si>
    <t>苏皖鲁</t>
    <phoneticPr fontId="4" type="noConversion"/>
  </si>
  <si>
    <t>武汉</t>
    <phoneticPr fontId="4" type="noConversion"/>
  </si>
  <si>
    <t>浙北</t>
    <phoneticPr fontId="4" type="noConversion"/>
  </si>
  <si>
    <t>浙南</t>
    <phoneticPr fontId="4" type="noConversion"/>
  </si>
  <si>
    <t>=(G5-H5)*E5</t>
    <phoneticPr fontId="4" type="noConversion"/>
  </si>
  <si>
    <t>=(E5-F5)*(H5-$H$3)</t>
    <phoneticPr fontId="4" type="noConversion"/>
  </si>
  <si>
    <t>=J5+K5</t>
    <phoneticPr fontId="4" type="noConversion"/>
  </si>
  <si>
    <t>空间维度</t>
    <phoneticPr fontId="4" type="noConversion"/>
  </si>
  <si>
    <t>空间维度</t>
    <phoneticPr fontId="4" type="noConversion"/>
  </si>
  <si>
    <t>江西</t>
    <phoneticPr fontId="4" type="noConversion"/>
  </si>
  <si>
    <t>计算公式</t>
    <phoneticPr fontId="4" type="noConversion"/>
  </si>
  <si>
    <t>渠道</t>
    <phoneticPr fontId="4" type="noConversion"/>
  </si>
  <si>
    <t>曝光人数</t>
    <phoneticPr fontId="4" type="noConversion"/>
  </si>
  <si>
    <t>对比日期</t>
    <phoneticPr fontId="4" type="noConversion"/>
  </si>
  <si>
    <t>自然对数差值</t>
    <phoneticPr fontId="4" type="noConversion"/>
  </si>
  <si>
    <t>权重</t>
    <phoneticPr fontId="4" type="noConversion"/>
  </si>
  <si>
    <t>贡献度</t>
    <phoneticPr fontId="4" type="noConversion"/>
  </si>
  <si>
    <t>入店转化率</t>
    <phoneticPr fontId="4" type="noConversion"/>
  </si>
  <si>
    <t>下单转化率</t>
    <phoneticPr fontId="4" type="noConversion"/>
  </si>
  <si>
    <t>客单价</t>
    <phoneticPr fontId="4" type="noConversion"/>
  </si>
  <si>
    <t>流水</t>
    <phoneticPr fontId="4" type="noConversion"/>
  </si>
  <si>
    <t>‘=LN(C90)-LN(C91)</t>
    <phoneticPr fontId="4" type="noConversion"/>
  </si>
  <si>
    <t>=C92/C113</t>
    <phoneticPr fontId="4" type="noConversion"/>
  </si>
  <si>
    <t>=C112*C93</t>
    <phoneticPr fontId="4" type="noConversion"/>
  </si>
  <si>
    <t>=C90*C95*C100*C105</t>
    <phoneticPr fontId="4" type="noConversion"/>
  </si>
  <si>
    <t>=C91*C96*C101*C106</t>
    <phoneticPr fontId="4" type="noConversion"/>
  </si>
  <si>
    <t>自然对数差值</t>
    <phoneticPr fontId="4" type="noConversion"/>
  </si>
  <si>
    <t>环比</t>
    <phoneticPr fontId="4" type="noConversion"/>
  </si>
  <si>
    <t>=C110/C111-1</t>
    <phoneticPr fontId="4" type="noConversion"/>
  </si>
  <si>
    <t>=LN(C110)-LN(C111)</t>
    <phoneticPr fontId="4" type="noConversion"/>
  </si>
  <si>
    <t>空间维度</t>
    <phoneticPr fontId="4" type="noConversion"/>
  </si>
  <si>
    <t>渠道名称</t>
    <phoneticPr fontId="4" type="noConversion"/>
  </si>
  <si>
    <t>帐单量</t>
    <phoneticPr fontId="4" type="noConversion"/>
  </si>
  <si>
    <t>筛选日期</t>
    <phoneticPr fontId="4" type="noConversion"/>
  </si>
  <si>
    <t>对比日期</t>
    <phoneticPr fontId="4" type="noConversion"/>
  </si>
  <si>
    <t>【帐单量】的环比</t>
    <phoneticPr fontId="4" type="noConversion"/>
  </si>
  <si>
    <t>总计</t>
    <phoneticPr fontId="4" type="noConversion"/>
  </si>
  <si>
    <t>总计</t>
    <phoneticPr fontId="4" type="noConversion"/>
  </si>
  <si>
    <t>null</t>
    <phoneticPr fontId="4" type="noConversion"/>
  </si>
  <si>
    <t>以杭州为例</t>
    <phoneticPr fontId="4" type="noConversion"/>
  </si>
  <si>
    <t>美团外卖</t>
    <phoneticPr fontId="4" type="noConversion"/>
  </si>
  <si>
    <t>差值占比</t>
    <phoneticPr fontId="4" type="noConversion"/>
  </si>
  <si>
    <t>贡献度</t>
    <phoneticPr fontId="4" type="noConversion"/>
  </si>
  <si>
    <t>活跃用户</t>
    <phoneticPr fontId="4" type="noConversion"/>
  </si>
  <si>
    <t>沉默召回</t>
    <phoneticPr fontId="4" type="noConversion"/>
  </si>
  <si>
    <t>新用户</t>
    <phoneticPr fontId="4" type="noConversion"/>
  </si>
  <si>
    <t>总体</t>
    <phoneticPr fontId="4" type="noConversion"/>
  </si>
  <si>
    <t>用户占比</t>
    <phoneticPr fontId="4" type="noConversion"/>
  </si>
  <si>
    <t>活动后</t>
    <phoneticPr fontId="4" type="noConversion"/>
  </si>
  <si>
    <t>活动前</t>
    <phoneticPr fontId="4" type="noConversion"/>
  </si>
  <si>
    <t>留存率</t>
    <phoneticPr fontId="4" type="noConversion"/>
  </si>
  <si>
    <t>活跃用户</t>
    <phoneticPr fontId="4" type="noConversion"/>
  </si>
  <si>
    <t>total</t>
    <phoneticPr fontId="4" type="noConversion"/>
  </si>
  <si>
    <t>用户占比</t>
    <phoneticPr fontId="4" type="noConversion"/>
  </si>
  <si>
    <t>活动后W2</t>
    <phoneticPr fontId="4" type="noConversion"/>
  </si>
  <si>
    <t>活动前W1</t>
    <phoneticPr fontId="4" type="noConversion"/>
  </si>
  <si>
    <t>留存率</t>
    <phoneticPr fontId="4" type="noConversion"/>
  </si>
  <si>
    <t>后动后Q2</t>
    <phoneticPr fontId="4" type="noConversion"/>
  </si>
  <si>
    <t>活动前Q1</t>
    <phoneticPr fontId="4" type="noConversion"/>
  </si>
  <si>
    <t>贡献</t>
    <phoneticPr fontId="4" type="noConversion"/>
  </si>
  <si>
    <t>种类间</t>
    <phoneticPr fontId="4" type="noConversion"/>
  </si>
  <si>
    <t>种类内</t>
    <phoneticPr fontId="4" type="noConversion"/>
  </si>
  <si>
    <t>活动用户维度下钻</t>
    <phoneticPr fontId="4" type="noConversion"/>
  </si>
  <si>
    <t>维度占比</t>
    <phoneticPr fontId="4" type="noConversion"/>
  </si>
  <si>
    <t>活动后W2</t>
    <phoneticPr fontId="4" type="noConversion"/>
  </si>
  <si>
    <t>活动前W1</t>
    <phoneticPr fontId="4" type="noConversion"/>
  </si>
  <si>
    <t>核心指标</t>
    <phoneticPr fontId="4" type="noConversion"/>
  </si>
  <si>
    <t>活动后Q2</t>
    <phoneticPr fontId="4" type="noConversion"/>
  </si>
  <si>
    <t>活动前Q1</t>
    <phoneticPr fontId="4" type="noConversion"/>
  </si>
  <si>
    <t>贡献</t>
    <phoneticPr fontId="4" type="noConversion"/>
  </si>
  <si>
    <t>占比贡献度</t>
    <phoneticPr fontId="4" type="noConversion"/>
  </si>
  <si>
    <t>指标波动贡献度</t>
    <phoneticPr fontId="4" type="noConversion"/>
  </si>
  <si>
    <t>综合贡献</t>
    <phoneticPr fontId="4" type="noConversion"/>
  </si>
  <si>
    <t>=(G5-H5)*($G$3-$H$3)</t>
    <phoneticPr fontId="4" type="noConversion"/>
  </si>
  <si>
    <t>=$I$3*K5</t>
    <phoneticPr fontId="4" type="noConversion"/>
  </si>
  <si>
    <t>用户构成</t>
    <phoneticPr fontId="4" type="noConversion"/>
  </si>
  <si>
    <t>高频-活跃</t>
    <phoneticPr fontId="4" type="noConversion"/>
  </si>
  <si>
    <t>低频-活跃</t>
    <phoneticPr fontId="4" type="noConversion"/>
  </si>
  <si>
    <t>中频-活跃</t>
    <phoneticPr fontId="4" type="noConversion"/>
  </si>
  <si>
    <t>整体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</si>
</sst>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0"/>
      <name val="等线"/>
      <family val="3"/>
      <charset val="134"/>
      <scheme val="minor"/>
    </font>
    <font>
      <sz val="10"/>
      <color theme="0"/>
      <name val="微软雅黑"/>
      <family val="2"/>
      <charset val="134"/>
    </font>
    <font>
      <b/>
      <sz val="11"/>
      <color theme="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4" borderId="9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5" fillId="4" borderId="0" xfId="0" applyFont="1" applyFill="1">
      <alignment vertical="center"/>
    </xf>
    <xf numFmtId="0" fontId="0" fillId="4" borderId="9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0" xfId="0" applyFill="1">
      <alignment vertical="center"/>
    </xf>
    <xf numFmtId="10" fontId="0" fillId="4" borderId="0" xfId="1" applyNumberFormat="1" applyFont="1" applyFill="1">
      <alignment vertical="center"/>
    </xf>
    <xf numFmtId="0" fontId="0" fillId="4" borderId="0" xfId="0" quotePrefix="1" applyFill="1">
      <alignment vertical="center"/>
    </xf>
    <xf numFmtId="0" fontId="5" fillId="4" borderId="0" xfId="0" quotePrefix="1" applyFont="1" applyFill="1">
      <alignment vertical="center"/>
    </xf>
    <xf numFmtId="1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0" xfId="1" applyNumberFormat="1" applyFont="1">
      <alignment vertical="center"/>
    </xf>
    <xf numFmtId="9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3" fillId="0" borderId="0" xfId="0" applyFo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5" borderId="11" xfId="1" applyNumberFormat="1" applyFont="1" applyFill="1" applyBorder="1" applyAlignment="1">
      <alignment horizontal="center" vertical="center"/>
    </xf>
    <xf numFmtId="176" fontId="8" fillId="5" borderId="15" xfId="1" applyNumberFormat="1" applyFont="1" applyFill="1" applyBorder="1" applyAlignment="1">
      <alignment horizontal="center" vertical="center"/>
    </xf>
    <xf numFmtId="176" fontId="8" fillId="5" borderId="12" xfId="1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176" fontId="8" fillId="5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5" fillId="0" borderId="1" xfId="0" applyNumberFormat="1" applyFont="1" applyBorder="1">
      <alignment vertical="center"/>
    </xf>
    <xf numFmtId="10" fontId="0" fillId="2" borderId="1" xfId="0" applyNumberFormat="1" applyFill="1" applyBorder="1">
      <alignment vertical="center"/>
    </xf>
    <xf numFmtId="0" fontId="0" fillId="0" borderId="1" xfId="0" quotePrefix="1" applyBorder="1">
      <alignment vertical="center"/>
    </xf>
    <xf numFmtId="0" fontId="0" fillId="2" borderId="1" xfId="0" applyFill="1" applyBorder="1" applyAlignment="1">
      <alignment horizontal="center" vertical="center"/>
    </xf>
    <xf numFmtId="10" fontId="0" fillId="0" borderId="1" xfId="1" applyNumberFormat="1" applyFont="1" applyFill="1" applyBorder="1">
      <alignment vertical="center"/>
    </xf>
    <xf numFmtId="10" fontId="5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0" fontId="0" fillId="0" borderId="1" xfId="1" applyNumberFormat="1" applyFont="1" applyBorder="1">
      <alignment vertical="center"/>
    </xf>
    <xf numFmtId="0" fontId="0" fillId="3" borderId="1" xfId="0" quotePrefix="1" applyFill="1" applyBorder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6" borderId="1" xfId="0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10" fontId="0" fillId="6" borderId="1" xfId="0" applyNumberFormat="1" applyFill="1" applyBorder="1" applyAlignment="1">
      <alignment horizontal="center" vertical="center"/>
    </xf>
    <xf numFmtId="10" fontId="5" fillId="6" borderId="1" xfId="0" applyNumberFormat="1" applyFont="1" applyFill="1" applyBorder="1">
      <alignment vertical="center"/>
    </xf>
    <xf numFmtId="10" fontId="0" fillId="6" borderId="1" xfId="0" applyNumberFormat="1" applyFill="1" applyBorder="1">
      <alignment vertical="center"/>
    </xf>
    <xf numFmtId="10" fontId="0" fillId="6" borderId="1" xfId="1" applyNumberFormat="1" applyFont="1" applyFill="1" applyBorder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Q11" sqref="Q11"/>
    </sheetView>
  </sheetViews>
  <sheetFormatPr defaultRowHeight="14" x14ac:dyDescent="0.3"/>
  <cols>
    <col min="1" max="2" width="8.6640625" style="2"/>
    <col min="3" max="4" width="6.6640625" style="2" hidden="1" customWidth="1"/>
    <col min="5" max="5" width="13.6640625" style="4" customWidth="1"/>
    <col min="6" max="6" width="8.6640625" style="2"/>
    <col min="7" max="7" width="8.6640625" style="5"/>
    <col min="9" max="9" width="0" hidden="1" customWidth="1"/>
    <col min="10" max="10" width="15.4140625" customWidth="1"/>
    <col min="11" max="11" width="17.6640625" customWidth="1"/>
    <col min="12" max="12" width="21.25" bestFit="1" customWidth="1"/>
    <col min="13" max="15" width="8.6640625" style="73"/>
  </cols>
  <sheetData>
    <row r="1" spans="1:12" x14ac:dyDescent="0.3">
      <c r="A1" s="36" t="s">
        <v>0</v>
      </c>
      <c r="B1" s="36" t="s">
        <v>1</v>
      </c>
      <c r="C1" s="62"/>
      <c r="D1" s="62"/>
      <c r="E1" s="37" t="s">
        <v>3</v>
      </c>
      <c r="F1" s="38"/>
      <c r="G1" s="37" t="s">
        <v>6</v>
      </c>
      <c r="H1" s="38"/>
      <c r="I1" s="72"/>
      <c r="J1" s="62" t="s">
        <v>8</v>
      </c>
      <c r="K1" s="40"/>
      <c r="L1" s="40"/>
    </row>
    <row r="2" spans="1:12" x14ac:dyDescent="0.3">
      <c r="A2" s="64"/>
      <c r="B2" s="64"/>
      <c r="C2" s="62"/>
      <c r="D2" s="62"/>
      <c r="E2" s="63" t="s">
        <v>4</v>
      </c>
      <c r="F2" s="62" t="s">
        <v>5</v>
      </c>
      <c r="G2" s="40" t="s">
        <v>7</v>
      </c>
      <c r="H2" s="62" t="s">
        <v>5</v>
      </c>
      <c r="I2" s="62"/>
      <c r="J2" s="62" t="s">
        <v>9</v>
      </c>
      <c r="K2" s="62" t="s">
        <v>10</v>
      </c>
      <c r="L2" s="62" t="s">
        <v>11</v>
      </c>
    </row>
    <row r="3" spans="1:12" x14ac:dyDescent="0.3">
      <c r="A3" s="27" t="s">
        <v>2</v>
      </c>
      <c r="B3" s="27" t="s">
        <v>2</v>
      </c>
      <c r="C3" s="27"/>
      <c r="D3" s="27"/>
      <c r="E3" s="54">
        <v>1</v>
      </c>
      <c r="F3" s="55">
        <v>1</v>
      </c>
      <c r="G3" s="56">
        <v>0.68920000000000003</v>
      </c>
      <c r="H3" s="26">
        <v>0.68979999999999997</v>
      </c>
      <c r="I3" s="26"/>
      <c r="J3" s="7"/>
      <c r="K3" s="7"/>
      <c r="L3" s="57">
        <f>G3-H3</f>
        <v>-5.9999999999993392E-4</v>
      </c>
    </row>
    <row r="4" spans="1:12" x14ac:dyDescent="0.3">
      <c r="A4" s="27"/>
      <c r="B4" s="27"/>
      <c r="C4" s="27"/>
      <c r="D4" s="27"/>
      <c r="E4" s="52"/>
      <c r="F4" s="27"/>
      <c r="G4" s="53"/>
      <c r="H4" s="7"/>
      <c r="I4" s="7"/>
      <c r="J4" s="58" t="s">
        <v>23</v>
      </c>
      <c r="K4" s="58" t="s">
        <v>24</v>
      </c>
      <c r="L4" s="58" t="s">
        <v>25</v>
      </c>
    </row>
    <row r="5" spans="1:12" s="73" customFormat="1" x14ac:dyDescent="0.3">
      <c r="A5" s="74" t="s">
        <v>12</v>
      </c>
      <c r="B5" s="74"/>
      <c r="C5" s="74"/>
      <c r="D5" s="74"/>
      <c r="E5" s="75">
        <v>8.2400000000000001E-2</v>
      </c>
      <c r="F5" s="76">
        <v>8.6599999999999996E-2</v>
      </c>
      <c r="G5" s="77">
        <v>0.69579999999999997</v>
      </c>
      <c r="H5" s="78">
        <v>0.6885</v>
      </c>
      <c r="I5" s="78"/>
      <c r="J5" s="79">
        <f>(G5-H5)*E5</f>
        <v>6.0151999999999775E-4</v>
      </c>
      <c r="K5" s="79">
        <f>(E5-F5)*(H5-$H$3)</f>
        <v>5.4599999999998588E-6</v>
      </c>
      <c r="L5" s="79">
        <f>J5+K5</f>
        <v>6.0697999999999763E-4</v>
      </c>
    </row>
    <row r="6" spans="1:12" x14ac:dyDescent="0.3">
      <c r="A6" s="27" t="s">
        <v>13</v>
      </c>
      <c r="B6" s="27"/>
      <c r="C6" s="27"/>
      <c r="D6" s="27"/>
      <c r="E6" s="61">
        <v>0.13089999999999999</v>
      </c>
      <c r="F6" s="28">
        <v>0.1321</v>
      </c>
      <c r="G6" s="56">
        <v>0.67720000000000002</v>
      </c>
      <c r="H6" s="26">
        <v>0.68310000000000004</v>
      </c>
      <c r="I6" s="26"/>
      <c r="J6" s="60">
        <f t="shared" ref="J6:J15" si="0">(G6-H6)*E6</f>
        <v>-7.7231000000000207E-4</v>
      </c>
      <c r="K6" s="60">
        <f t="shared" ref="K6:K15" si="1">(E6-F6)*(H6-$H$3)</f>
        <v>8.0399999999999586E-6</v>
      </c>
      <c r="L6" s="60">
        <f t="shared" ref="L6:L15" si="2">J6+K6</f>
        <v>-7.6427000000000211E-4</v>
      </c>
    </row>
    <row r="7" spans="1:12" x14ac:dyDescent="0.3">
      <c r="A7" s="27" t="s">
        <v>14</v>
      </c>
      <c r="B7" s="27"/>
      <c r="C7" s="27"/>
      <c r="D7" s="27"/>
      <c r="E7" s="61">
        <v>8.8700000000000001E-2</v>
      </c>
      <c r="F7" s="28">
        <v>8.7900000000000006E-2</v>
      </c>
      <c r="G7" s="56">
        <v>0.67410000000000003</v>
      </c>
      <c r="H7" s="26">
        <v>0.67349999999999999</v>
      </c>
      <c r="I7" s="26"/>
      <c r="J7" s="60">
        <f t="shared" si="0"/>
        <v>5.3220000000003987E-5</v>
      </c>
      <c r="K7" s="60">
        <f t="shared" si="1"/>
        <v>-1.3039999999999906E-5</v>
      </c>
      <c r="L7" s="60">
        <f t="shared" si="2"/>
        <v>4.0180000000004077E-5</v>
      </c>
    </row>
    <row r="8" spans="1:12" x14ac:dyDescent="0.3">
      <c r="A8" s="27" t="s">
        <v>15</v>
      </c>
      <c r="B8" s="27"/>
      <c r="C8" s="27"/>
      <c r="D8" s="27"/>
      <c r="E8" s="61">
        <v>0.15229999999999999</v>
      </c>
      <c r="F8" s="28">
        <v>0.14910000000000001</v>
      </c>
      <c r="G8" s="56">
        <v>0.68340000000000001</v>
      </c>
      <c r="H8" s="26">
        <v>0.68240000000000001</v>
      </c>
      <c r="I8" s="26"/>
      <c r="J8" s="60">
        <f t="shared" si="0"/>
        <v>1.5230000000000012E-4</v>
      </c>
      <c r="K8" s="60">
        <f t="shared" si="1"/>
        <v>-2.3679999999999736E-5</v>
      </c>
      <c r="L8" s="60">
        <f t="shared" si="2"/>
        <v>1.2862000000000038E-4</v>
      </c>
    </row>
    <row r="9" spans="1:12" x14ac:dyDescent="0.3">
      <c r="A9" s="27" t="s">
        <v>16</v>
      </c>
      <c r="B9" s="27"/>
      <c r="C9" s="27"/>
      <c r="D9" s="27"/>
      <c r="E9" s="61">
        <v>7.7700000000000005E-2</v>
      </c>
      <c r="F9" s="28">
        <v>8.4099999999999994E-2</v>
      </c>
      <c r="G9" s="56">
        <v>0.71789999999999998</v>
      </c>
      <c r="H9" s="26">
        <v>0.7167</v>
      </c>
      <c r="I9" s="26"/>
      <c r="J9" s="60">
        <f t="shared" si="0"/>
        <v>9.3239999999998369E-5</v>
      </c>
      <c r="K9" s="60">
        <f t="shared" si="1"/>
        <v>-1.7215999999999992E-4</v>
      </c>
      <c r="L9" s="60">
        <f t="shared" si="2"/>
        <v>-7.8920000000001555E-5</v>
      </c>
    </row>
    <row r="10" spans="1:12" x14ac:dyDescent="0.3">
      <c r="A10" s="27" t="s">
        <v>17</v>
      </c>
      <c r="B10" s="27"/>
      <c r="C10" s="27"/>
      <c r="D10" s="27"/>
      <c r="E10" s="61">
        <v>6.4000000000000001E-2</v>
      </c>
      <c r="F10" s="28">
        <v>6.6400000000000001E-2</v>
      </c>
      <c r="G10" s="56">
        <v>0.66490000000000005</v>
      </c>
      <c r="H10" s="26">
        <v>0.68010000000000004</v>
      </c>
      <c r="I10" s="26"/>
      <c r="J10" s="60">
        <f t="shared" si="0"/>
        <v>-9.7279999999999947E-4</v>
      </c>
      <c r="K10" s="60">
        <f t="shared" si="1"/>
        <v>2.3279999999999828E-5</v>
      </c>
      <c r="L10" s="60">
        <f t="shared" si="2"/>
        <v>-9.495199999999996E-4</v>
      </c>
    </row>
    <row r="11" spans="1:12" x14ac:dyDescent="0.3">
      <c r="A11" s="27" t="s">
        <v>18</v>
      </c>
      <c r="B11" s="27"/>
      <c r="C11" s="27"/>
      <c r="D11" s="27"/>
      <c r="E11" s="61">
        <v>8.9200000000000002E-2</v>
      </c>
      <c r="F11" s="28">
        <v>7.85E-2</v>
      </c>
      <c r="G11" s="56">
        <v>0.70040000000000002</v>
      </c>
      <c r="H11" s="26">
        <v>0.69789999999999996</v>
      </c>
      <c r="I11" s="26"/>
      <c r="J11" s="60">
        <f t="shared" si="0"/>
        <v>2.2300000000000515E-4</v>
      </c>
      <c r="K11" s="60">
        <f t="shared" si="1"/>
        <v>8.6669999999999968E-5</v>
      </c>
      <c r="L11" s="60">
        <f t="shared" si="2"/>
        <v>3.096700000000051E-4</v>
      </c>
    </row>
    <row r="12" spans="1:12" x14ac:dyDescent="0.3">
      <c r="A12" s="27" t="s">
        <v>19</v>
      </c>
      <c r="B12" s="27"/>
      <c r="C12" s="27"/>
      <c r="D12" s="27"/>
      <c r="E12" s="61">
        <v>6.54E-2</v>
      </c>
      <c r="F12" s="28">
        <v>6.6900000000000001E-2</v>
      </c>
      <c r="G12" s="56">
        <v>0.69369999999999998</v>
      </c>
      <c r="H12" s="26">
        <v>0.69550000000000001</v>
      </c>
      <c r="I12" s="26"/>
      <c r="J12" s="60">
        <f t="shared" si="0"/>
        <v>-1.1772000000000156E-4</v>
      </c>
      <c r="K12" s="60">
        <f t="shared" si="1"/>
        <v>-8.5500000000000655E-6</v>
      </c>
      <c r="L12" s="60">
        <f t="shared" si="2"/>
        <v>-1.2627000000000162E-4</v>
      </c>
    </row>
    <row r="13" spans="1:12" x14ac:dyDescent="0.3">
      <c r="A13" s="27" t="s">
        <v>20</v>
      </c>
      <c r="B13" s="27"/>
      <c r="C13" s="27"/>
      <c r="D13" s="27"/>
      <c r="E13" s="61">
        <v>2.4299999999999999E-2</v>
      </c>
      <c r="F13" s="28">
        <v>2.5700000000000001E-2</v>
      </c>
      <c r="G13" s="56">
        <v>0.626</v>
      </c>
      <c r="H13" s="26">
        <v>0.61099999999999999</v>
      </c>
      <c r="I13" s="26"/>
      <c r="J13" s="60">
        <f t="shared" si="0"/>
        <v>3.6450000000000029E-4</v>
      </c>
      <c r="K13" s="60">
        <f t="shared" si="1"/>
        <v>1.1032000000000012E-4</v>
      </c>
      <c r="L13" s="60">
        <f t="shared" si="2"/>
        <v>4.7482000000000042E-4</v>
      </c>
    </row>
    <row r="14" spans="1:12" x14ac:dyDescent="0.3">
      <c r="A14" s="27" t="s">
        <v>21</v>
      </c>
      <c r="B14" s="27"/>
      <c r="C14" s="27"/>
      <c r="D14" s="27"/>
      <c r="E14" s="61">
        <v>0.1202</v>
      </c>
      <c r="F14" s="28">
        <v>0.1145</v>
      </c>
      <c r="G14" s="56">
        <v>0.70330000000000004</v>
      </c>
      <c r="H14" s="26">
        <v>0.70340000000000003</v>
      </c>
      <c r="I14" s="26"/>
      <c r="J14" s="60">
        <f t="shared" si="0"/>
        <v>-1.2019999999998677E-5</v>
      </c>
      <c r="K14" s="60">
        <f t="shared" si="1"/>
        <v>7.7520000000000274E-5</v>
      </c>
      <c r="L14" s="60">
        <f t="shared" si="2"/>
        <v>6.5500000000001592E-5</v>
      </c>
    </row>
    <row r="15" spans="1:12" x14ac:dyDescent="0.3">
      <c r="A15" s="27" t="s">
        <v>22</v>
      </c>
      <c r="B15" s="27"/>
      <c r="C15" s="27"/>
      <c r="D15" s="27"/>
      <c r="E15" s="61">
        <v>0.1048</v>
      </c>
      <c r="F15" s="28">
        <v>0.10829999999999999</v>
      </c>
      <c r="G15" s="56">
        <v>0.69750000000000001</v>
      </c>
      <c r="H15" s="26">
        <v>0.7</v>
      </c>
      <c r="I15" s="26"/>
      <c r="J15" s="60">
        <f t="shared" si="0"/>
        <v>-2.6199999999999444E-4</v>
      </c>
      <c r="K15" s="60">
        <f t="shared" si="1"/>
        <v>-3.5699999999999845E-5</v>
      </c>
      <c r="L15" s="60">
        <f t="shared" si="2"/>
        <v>-2.9769999999999428E-4</v>
      </c>
    </row>
  </sheetData>
  <mergeCells count="4">
    <mergeCell ref="E1:F1"/>
    <mergeCell ref="G1:H1"/>
    <mergeCell ref="A1:A2"/>
    <mergeCell ref="B1:B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8:D114"/>
  <sheetViews>
    <sheetView topLeftCell="A87" workbookViewId="0">
      <selection activeCell="B116" sqref="B116"/>
    </sheetView>
  </sheetViews>
  <sheetFormatPr defaultRowHeight="14" x14ac:dyDescent="0.3"/>
  <cols>
    <col min="1" max="1" width="11.58203125" customWidth="1"/>
    <col min="2" max="2" width="14.33203125" customWidth="1"/>
  </cols>
  <sheetData>
    <row r="88" spans="1:4" s="6" customFormat="1" x14ac:dyDescent="0.3">
      <c r="A88" s="6" t="s">
        <v>26</v>
      </c>
      <c r="B88" s="6" t="s">
        <v>27</v>
      </c>
      <c r="C88" s="6" t="s">
        <v>28</v>
      </c>
      <c r="D88" s="6" t="s">
        <v>29</v>
      </c>
    </row>
    <row r="89" spans="1:4" ht="14.5" thickBot="1" x14ac:dyDescent="0.35">
      <c r="A89" t="s">
        <v>30</v>
      </c>
    </row>
    <row r="90" spans="1:4" x14ac:dyDescent="0.3">
      <c r="A90" s="8" t="s">
        <v>31</v>
      </c>
      <c r="B90" s="9" t="s">
        <v>7</v>
      </c>
      <c r="C90">
        <v>3687185</v>
      </c>
    </row>
    <row r="91" spans="1:4" x14ac:dyDescent="0.3">
      <c r="A91" s="10"/>
      <c r="B91" s="11" t="s">
        <v>32</v>
      </c>
      <c r="C91">
        <v>4390265</v>
      </c>
    </row>
    <row r="92" spans="1:4" x14ac:dyDescent="0.3">
      <c r="A92" s="10"/>
      <c r="B92" s="11" t="s">
        <v>33</v>
      </c>
      <c r="C92">
        <f>LN(C90)-LN(C91)</f>
        <v>-0.17452629544160203</v>
      </c>
      <c r="D92" t="s">
        <v>40</v>
      </c>
    </row>
    <row r="93" spans="1:4" x14ac:dyDescent="0.3">
      <c r="A93" s="10"/>
      <c r="B93" s="11" t="s">
        <v>34</v>
      </c>
      <c r="C93">
        <f>C92/$C$113</f>
        <v>2.4849970427993919</v>
      </c>
      <c r="D93" s="3" t="s">
        <v>41</v>
      </c>
    </row>
    <row r="94" spans="1:4" ht="14.5" thickBot="1" x14ac:dyDescent="0.35">
      <c r="A94" s="12"/>
      <c r="B94" s="13" t="s">
        <v>35</v>
      </c>
      <c r="C94">
        <f>C93*$C$112</f>
        <v>-0.16853862257964061</v>
      </c>
      <c r="D94" s="3" t="s">
        <v>42</v>
      </c>
    </row>
    <row r="95" spans="1:4" x14ac:dyDescent="0.3">
      <c r="A95" s="14" t="s">
        <v>36</v>
      </c>
      <c r="B95" s="9" t="s">
        <v>7</v>
      </c>
      <c r="C95">
        <v>0.1249</v>
      </c>
    </row>
    <row r="96" spans="1:4" x14ac:dyDescent="0.3">
      <c r="A96" s="15"/>
      <c r="B96" s="11" t="s">
        <v>32</v>
      </c>
      <c r="C96">
        <v>0.1152</v>
      </c>
    </row>
    <row r="97" spans="1:4" x14ac:dyDescent="0.3">
      <c r="A97" s="15"/>
      <c r="B97" s="11" t="s">
        <v>33</v>
      </c>
      <c r="C97">
        <f>LN(C95)-LN(C96)</f>
        <v>8.0843668869741148E-2</v>
      </c>
    </row>
    <row r="98" spans="1:4" x14ac:dyDescent="0.3">
      <c r="A98" s="15"/>
      <c r="B98" s="11" t="s">
        <v>34</v>
      </c>
      <c r="C98">
        <f>C97/$C$113</f>
        <v>-1.1510946104828175</v>
      </c>
    </row>
    <row r="99" spans="1:4" ht="14.5" thickBot="1" x14ac:dyDescent="0.35">
      <c r="A99" s="16"/>
      <c r="B99" s="13" t="s">
        <v>35</v>
      </c>
      <c r="C99">
        <f>C98*$C$112</f>
        <v>7.8070072828365727E-2</v>
      </c>
    </row>
    <row r="100" spans="1:4" x14ac:dyDescent="0.3">
      <c r="A100" s="14" t="s">
        <v>37</v>
      </c>
      <c r="B100" s="9" t="s">
        <v>7</v>
      </c>
      <c r="C100">
        <v>0.32319999999999999</v>
      </c>
    </row>
    <row r="101" spans="1:4" x14ac:dyDescent="0.3">
      <c r="A101" s="15"/>
      <c r="B101" s="11" t="s">
        <v>32</v>
      </c>
      <c r="C101">
        <v>0.312</v>
      </c>
    </row>
    <row r="102" spans="1:4" x14ac:dyDescent="0.3">
      <c r="A102" s="15"/>
      <c r="B102" s="11" t="s">
        <v>33</v>
      </c>
      <c r="C102">
        <f>LN(C100)-LN(C101)</f>
        <v>3.5268138837458052E-2</v>
      </c>
    </row>
    <row r="103" spans="1:4" x14ac:dyDescent="0.3">
      <c r="A103" s="15"/>
      <c r="B103" s="11" t="s">
        <v>34</v>
      </c>
      <c r="C103">
        <f>C102/$C$113</f>
        <v>-0.5021662809857047</v>
      </c>
    </row>
    <row r="104" spans="1:4" ht="14.5" thickBot="1" x14ac:dyDescent="0.35">
      <c r="A104" s="16"/>
      <c r="B104" s="13" t="s">
        <v>35</v>
      </c>
      <c r="C104">
        <f>C103*$C$112</f>
        <v>3.4058154535238125E-2</v>
      </c>
    </row>
    <row r="105" spans="1:4" x14ac:dyDescent="0.3">
      <c r="A105" s="14" t="s">
        <v>38</v>
      </c>
      <c r="B105" s="9" t="s">
        <v>7</v>
      </c>
      <c r="C105">
        <v>27.76</v>
      </c>
    </row>
    <row r="106" spans="1:4" x14ac:dyDescent="0.3">
      <c r="A106" s="15"/>
      <c r="B106" s="11" t="s">
        <v>32</v>
      </c>
      <c r="C106">
        <v>28.09</v>
      </c>
    </row>
    <row r="107" spans="1:4" x14ac:dyDescent="0.3">
      <c r="A107" s="15"/>
      <c r="B107" s="11" t="s">
        <v>33</v>
      </c>
      <c r="C107">
        <f>LN(C105)-LN(C106)</f>
        <v>-1.1817505477548451E-2</v>
      </c>
    </row>
    <row r="108" spans="1:4" x14ac:dyDescent="0.3">
      <c r="A108" s="15"/>
      <c r="B108" s="11" t="s">
        <v>34</v>
      </c>
      <c r="C108">
        <f>C107/$C$113</f>
        <v>0.16826384866915245</v>
      </c>
    </row>
    <row r="109" spans="1:4" ht="14.5" thickBot="1" x14ac:dyDescent="0.35">
      <c r="A109" s="16"/>
      <c r="B109" s="13" t="s">
        <v>35</v>
      </c>
      <c r="C109">
        <f>C108*$C$112</f>
        <v>-1.141206882592552E-2</v>
      </c>
    </row>
    <row r="110" spans="1:4" x14ac:dyDescent="0.3">
      <c r="A110" s="14" t="s">
        <v>39</v>
      </c>
      <c r="B110" s="9" t="s">
        <v>7</v>
      </c>
      <c r="C110">
        <f>C90*C95*C100*C105</f>
        <v>4131884.5720590083</v>
      </c>
      <c r="D110" s="3" t="s">
        <v>43</v>
      </c>
    </row>
    <row r="111" spans="1:4" x14ac:dyDescent="0.3">
      <c r="A111" s="15"/>
      <c r="B111" s="11" t="s">
        <v>32</v>
      </c>
      <c r="C111">
        <f>C91*C96*C101*C106</f>
        <v>4432508.2000742396</v>
      </c>
      <c r="D111" s="3" t="s">
        <v>44</v>
      </c>
    </row>
    <row r="112" spans="1:4" s="22" customFormat="1" x14ac:dyDescent="0.3">
      <c r="A112" s="20"/>
      <c r="B112" s="21" t="s">
        <v>46</v>
      </c>
      <c r="C112" s="23">
        <f>(C110-C111)/C111</f>
        <v>-6.7822464041960767E-2</v>
      </c>
      <c r="D112" s="24" t="s">
        <v>47</v>
      </c>
    </row>
    <row r="113" spans="1:4" s="19" customFormat="1" x14ac:dyDescent="0.3">
      <c r="A113" s="17"/>
      <c r="B113" s="18" t="s">
        <v>45</v>
      </c>
      <c r="C113" s="19">
        <f>LN(C110)-LN(C111)</f>
        <v>-7.0231993211949728E-2</v>
      </c>
      <c r="D113" s="25" t="s">
        <v>48</v>
      </c>
    </row>
    <row r="114" spans="1:4" ht="14.5" thickBot="1" x14ac:dyDescent="0.35">
      <c r="A114" s="16"/>
      <c r="B114" s="13" t="s">
        <v>35</v>
      </c>
      <c r="C114" s="1">
        <v>1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O4" sqref="O4"/>
    </sheetView>
  </sheetViews>
  <sheetFormatPr defaultRowHeight="14" x14ac:dyDescent="0.3"/>
  <cols>
    <col min="3" max="6" width="0" hidden="1" customWidth="1"/>
    <col min="7" max="7" width="11.08203125" customWidth="1"/>
    <col min="9" max="9" width="14" customWidth="1"/>
    <col min="10" max="10" width="13.4140625" customWidth="1"/>
    <col min="11" max="11" width="22.08203125" customWidth="1"/>
    <col min="12" max="12" width="10.5" customWidth="1"/>
  </cols>
  <sheetData>
    <row r="1" spans="1:12" x14ac:dyDescent="0.3">
      <c r="A1" s="67" t="s">
        <v>49</v>
      </c>
      <c r="B1" s="67" t="s">
        <v>50</v>
      </c>
      <c r="C1" s="71"/>
      <c r="D1" s="71"/>
      <c r="E1" s="71"/>
      <c r="F1" s="71"/>
      <c r="G1" s="68" t="s">
        <v>51</v>
      </c>
      <c r="H1" s="69"/>
      <c r="I1" s="68" t="s">
        <v>54</v>
      </c>
      <c r="J1" s="69"/>
      <c r="K1" s="68" t="s">
        <v>8</v>
      </c>
      <c r="L1" s="69"/>
    </row>
    <row r="2" spans="1:12" x14ac:dyDescent="0.3">
      <c r="A2" s="70"/>
      <c r="B2" s="70"/>
      <c r="C2" s="71"/>
      <c r="D2" s="71"/>
      <c r="E2" s="71"/>
      <c r="F2" s="71"/>
      <c r="G2" s="71" t="s">
        <v>52</v>
      </c>
      <c r="H2" s="71" t="s">
        <v>53</v>
      </c>
      <c r="I2" s="71" t="s">
        <v>52</v>
      </c>
      <c r="J2" s="71" t="s">
        <v>53</v>
      </c>
      <c r="K2" s="71" t="s">
        <v>60</v>
      </c>
      <c r="L2" s="71" t="s">
        <v>61</v>
      </c>
    </row>
    <row r="3" spans="1:12" x14ac:dyDescent="0.3">
      <c r="A3" s="27" t="s">
        <v>55</v>
      </c>
      <c r="B3" s="27" t="s">
        <v>56</v>
      </c>
      <c r="C3" s="27"/>
      <c r="D3" s="27"/>
      <c r="E3" s="27"/>
      <c r="F3" s="27"/>
      <c r="G3" s="27">
        <v>1990153</v>
      </c>
      <c r="H3" s="27">
        <v>1947865</v>
      </c>
      <c r="I3" s="28">
        <v>2.1700000000000001E-2</v>
      </c>
      <c r="J3" s="27" t="s">
        <v>57</v>
      </c>
      <c r="K3" s="30">
        <v>1</v>
      </c>
      <c r="L3" s="65">
        <f>(G3-H3)/H3</f>
        <v>2.1709923428985069E-2</v>
      </c>
    </row>
    <row r="4" spans="1:12" x14ac:dyDescent="0.3">
      <c r="A4" s="7" t="s">
        <v>58</v>
      </c>
      <c r="B4" s="7"/>
      <c r="C4" s="7"/>
      <c r="D4" s="7"/>
      <c r="E4" s="7"/>
      <c r="F4" s="7"/>
      <c r="G4" s="7"/>
      <c r="H4" s="7"/>
      <c r="I4" s="7"/>
      <c r="J4" s="7"/>
      <c r="K4" s="66" t="s">
        <v>92</v>
      </c>
      <c r="L4" s="58" t="s">
        <v>93</v>
      </c>
    </row>
    <row r="5" spans="1:12" x14ac:dyDescent="0.3">
      <c r="A5" s="59" t="s">
        <v>12</v>
      </c>
      <c r="B5" s="7" t="s">
        <v>59</v>
      </c>
      <c r="C5" s="7"/>
      <c r="D5" s="7"/>
      <c r="E5" s="7"/>
      <c r="F5" s="7"/>
      <c r="G5" s="7">
        <v>164038</v>
      </c>
      <c r="H5" s="7">
        <v>168601</v>
      </c>
      <c r="I5" s="65">
        <f>(G5-H5)/H5</f>
        <v>-2.706389641817071E-2</v>
      </c>
      <c r="J5" s="7"/>
      <c r="K5" s="65">
        <f t="shared" ref="K5:K15" si="0">(G5-H5)/($G$3-$H$3)</f>
        <v>-0.10790295119182747</v>
      </c>
      <c r="L5" s="65">
        <f>$I$3*K5</f>
        <v>-2.3414940408626561E-3</v>
      </c>
    </row>
    <row r="6" spans="1:12" x14ac:dyDescent="0.3">
      <c r="A6" s="27" t="s">
        <v>13</v>
      </c>
      <c r="B6" s="7" t="s">
        <v>59</v>
      </c>
      <c r="C6" s="7"/>
      <c r="D6" s="7"/>
      <c r="E6" s="7"/>
      <c r="F6" s="7"/>
      <c r="G6" s="7">
        <v>260523</v>
      </c>
      <c r="H6" s="7">
        <v>257255</v>
      </c>
      <c r="I6" s="65">
        <f t="shared" ref="I6:I15" si="1">(G6-H6)/H6</f>
        <v>1.2703348817321335E-2</v>
      </c>
      <c r="J6" s="7"/>
      <c r="K6" s="65">
        <f t="shared" si="0"/>
        <v>7.7279606507756338E-2</v>
      </c>
      <c r="L6" s="65">
        <f t="shared" ref="L6:L15" si="2">$I$3*K6</f>
        <v>1.6769674612183126E-3</v>
      </c>
    </row>
    <row r="7" spans="1:12" x14ac:dyDescent="0.3">
      <c r="A7" s="27" t="s">
        <v>14</v>
      </c>
      <c r="B7" s="7" t="s">
        <v>59</v>
      </c>
      <c r="C7" s="7"/>
      <c r="D7" s="7"/>
      <c r="E7" s="7"/>
      <c r="F7" s="7"/>
      <c r="G7" s="7">
        <v>176568</v>
      </c>
      <c r="H7" s="7">
        <v>171177</v>
      </c>
      <c r="I7" s="65">
        <f t="shared" si="1"/>
        <v>3.1493717029741145E-2</v>
      </c>
      <c r="J7" s="7"/>
      <c r="K7" s="65">
        <f t="shared" si="0"/>
        <v>0.12748297389330307</v>
      </c>
      <c r="L7" s="65">
        <f t="shared" si="2"/>
        <v>2.7663805334846767E-3</v>
      </c>
    </row>
    <row r="8" spans="1:12" x14ac:dyDescent="0.3">
      <c r="A8" s="27" t="s">
        <v>15</v>
      </c>
      <c r="B8" s="7" t="s">
        <v>59</v>
      </c>
      <c r="C8" s="7"/>
      <c r="D8" s="7"/>
      <c r="E8" s="7"/>
      <c r="F8" s="7"/>
      <c r="G8" s="7">
        <v>303082</v>
      </c>
      <c r="H8" s="7">
        <v>290519</v>
      </c>
      <c r="I8" s="65">
        <f t="shared" si="1"/>
        <v>4.3243299061335061E-2</v>
      </c>
      <c r="J8" s="7"/>
      <c r="K8" s="65">
        <f t="shared" si="0"/>
        <v>0.2970819144911086</v>
      </c>
      <c r="L8" s="65">
        <f t="shared" si="2"/>
        <v>6.4466775444570572E-3</v>
      </c>
    </row>
    <row r="9" spans="1:12" x14ac:dyDescent="0.3">
      <c r="A9" s="27" t="s">
        <v>16</v>
      </c>
      <c r="B9" s="7" t="s">
        <v>59</v>
      </c>
      <c r="C9" s="7"/>
      <c r="D9" s="7"/>
      <c r="E9" s="7"/>
      <c r="F9" s="7"/>
      <c r="G9" s="7">
        <v>154614</v>
      </c>
      <c r="H9" s="7">
        <v>163738</v>
      </c>
      <c r="I9" s="65">
        <f t="shared" si="1"/>
        <v>-5.5723167499297656E-2</v>
      </c>
      <c r="J9" s="7"/>
      <c r="K9" s="65">
        <f t="shared" si="0"/>
        <v>-0.21575860764283011</v>
      </c>
      <c r="L9" s="65">
        <f t="shared" si="2"/>
        <v>-4.6819617858494134E-3</v>
      </c>
    </row>
    <row r="10" spans="1:12" x14ac:dyDescent="0.3">
      <c r="A10" s="27" t="s">
        <v>17</v>
      </c>
      <c r="B10" s="7" t="s">
        <v>59</v>
      </c>
      <c r="C10" s="7"/>
      <c r="D10" s="7"/>
      <c r="E10" s="7"/>
      <c r="F10" s="7"/>
      <c r="G10" s="7">
        <v>127451</v>
      </c>
      <c r="H10" s="7">
        <v>129254</v>
      </c>
      <c r="I10" s="65">
        <f t="shared" si="1"/>
        <v>-1.3949278165472635E-2</v>
      </c>
      <c r="J10" s="7"/>
      <c r="K10" s="65">
        <f t="shared" si="0"/>
        <v>-4.2636208853575483E-2</v>
      </c>
      <c r="L10" s="65">
        <f t="shared" si="2"/>
        <v>-9.2520573212258805E-4</v>
      </c>
    </row>
    <row r="11" spans="1:12" x14ac:dyDescent="0.3">
      <c r="A11" s="27" t="s">
        <v>18</v>
      </c>
      <c r="B11" s="7" t="s">
        <v>59</v>
      </c>
      <c r="C11" s="7"/>
      <c r="D11" s="7"/>
      <c r="E11" s="7"/>
      <c r="F11" s="7"/>
      <c r="G11" s="7">
        <v>177530</v>
      </c>
      <c r="H11" s="7">
        <v>152898</v>
      </c>
      <c r="I11" s="65">
        <f t="shared" si="1"/>
        <v>0.16110086462870671</v>
      </c>
      <c r="J11" s="7"/>
      <c r="K11" s="65">
        <f t="shared" si="0"/>
        <v>0.58248202799848658</v>
      </c>
      <c r="L11" s="65">
        <f t="shared" si="2"/>
        <v>1.263986000756716E-2</v>
      </c>
    </row>
    <row r="12" spans="1:12" x14ac:dyDescent="0.3">
      <c r="A12" s="27" t="s">
        <v>19</v>
      </c>
      <c r="B12" s="7" t="s">
        <v>59</v>
      </c>
      <c r="C12" s="7"/>
      <c r="D12" s="7"/>
      <c r="E12" s="7"/>
      <c r="F12" s="7"/>
      <c r="G12" s="7">
        <v>130166</v>
      </c>
      <c r="H12" s="7">
        <v>130349</v>
      </c>
      <c r="I12" s="65">
        <f t="shared" si="1"/>
        <v>-1.4039233135658886E-3</v>
      </c>
      <c r="J12" s="7"/>
      <c r="K12" s="65">
        <f t="shared" si="0"/>
        <v>-4.3274687854710555E-3</v>
      </c>
      <c r="L12" s="65">
        <f t="shared" si="2"/>
        <v>-9.3906072644721908E-5</v>
      </c>
    </row>
    <row r="13" spans="1:12" x14ac:dyDescent="0.3">
      <c r="A13" s="27" t="s">
        <v>20</v>
      </c>
      <c r="B13" s="7" t="s">
        <v>59</v>
      </c>
      <c r="C13" s="7"/>
      <c r="D13" s="7"/>
      <c r="E13" s="7"/>
      <c r="F13" s="7"/>
      <c r="G13" s="7">
        <v>48413</v>
      </c>
      <c r="H13" s="7">
        <v>49995</v>
      </c>
      <c r="I13" s="65">
        <f t="shared" si="1"/>
        <v>-3.1643164316431646E-2</v>
      </c>
      <c r="J13" s="7"/>
      <c r="K13" s="65">
        <f t="shared" si="0"/>
        <v>-3.7410139992432839E-2</v>
      </c>
      <c r="L13" s="65">
        <f t="shared" si="2"/>
        <v>-8.1180003783579266E-4</v>
      </c>
    </row>
    <row r="14" spans="1:12" x14ac:dyDescent="0.3">
      <c r="A14" s="27" t="s">
        <v>21</v>
      </c>
      <c r="B14" s="7" t="s">
        <v>59</v>
      </c>
      <c r="C14" s="7"/>
      <c r="D14" s="7"/>
      <c r="E14" s="7"/>
      <c r="F14" s="7"/>
      <c r="G14" s="7">
        <v>239221</v>
      </c>
      <c r="H14" s="7">
        <v>223067</v>
      </c>
      <c r="I14" s="65">
        <f t="shared" si="1"/>
        <v>7.2417704097871946E-2</v>
      </c>
      <c r="J14" s="7"/>
      <c r="K14" s="65">
        <f t="shared" si="0"/>
        <v>0.38199962164207341</v>
      </c>
      <c r="L14" s="65">
        <f t="shared" si="2"/>
        <v>8.2893917896329928E-3</v>
      </c>
    </row>
    <row r="15" spans="1:12" x14ac:dyDescent="0.3">
      <c r="A15" s="27" t="s">
        <v>22</v>
      </c>
      <c r="B15" s="7" t="s">
        <v>59</v>
      </c>
      <c r="C15" s="7"/>
      <c r="D15" s="7"/>
      <c r="E15" s="7"/>
      <c r="F15" s="7"/>
      <c r="G15" s="7">
        <v>208547</v>
      </c>
      <c r="H15" s="7">
        <v>211012</v>
      </c>
      <c r="I15" s="65">
        <f t="shared" si="1"/>
        <v>-1.1681800087198832E-2</v>
      </c>
      <c r="J15" s="7"/>
      <c r="K15" s="65">
        <f t="shared" si="0"/>
        <v>-5.8290768066590996E-2</v>
      </c>
      <c r="L15" s="65">
        <f t="shared" si="2"/>
        <v>-1.2649096670450247E-3</v>
      </c>
    </row>
  </sheetData>
  <mergeCells count="5">
    <mergeCell ref="G1:H1"/>
    <mergeCell ref="K1:L1"/>
    <mergeCell ref="A1:A2"/>
    <mergeCell ref="B1:B2"/>
    <mergeCell ref="I1:J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workbookViewId="0">
      <selection activeCell="H10" sqref="H10"/>
    </sheetView>
  </sheetViews>
  <sheetFormatPr defaultRowHeight="14" x14ac:dyDescent="0.3"/>
  <cols>
    <col min="3" max="3" width="13" customWidth="1"/>
    <col min="4" max="4" width="13.1640625" customWidth="1"/>
    <col min="5" max="5" width="14.08203125" customWidth="1"/>
    <col min="6" max="6" width="13.75" customWidth="1"/>
  </cols>
  <sheetData>
    <row r="2" spans="2:6" x14ac:dyDescent="0.3">
      <c r="B2" s="36" t="s">
        <v>94</v>
      </c>
      <c r="C2" s="37" t="s">
        <v>66</v>
      </c>
      <c r="D2" s="38"/>
      <c r="E2" s="37" t="s">
        <v>69</v>
      </c>
      <c r="F2" s="38"/>
    </row>
    <row r="3" spans="2:6" x14ac:dyDescent="0.3">
      <c r="B3" s="39"/>
      <c r="C3" s="40" t="s">
        <v>67</v>
      </c>
      <c r="D3" s="40" t="s">
        <v>68</v>
      </c>
      <c r="E3" s="40" t="s">
        <v>67</v>
      </c>
      <c r="F3" s="40" t="s">
        <v>68</v>
      </c>
    </row>
    <row r="4" spans="2:6" x14ac:dyDescent="0.3">
      <c r="B4" s="7" t="s">
        <v>62</v>
      </c>
      <c r="C4" s="30">
        <v>0.8</v>
      </c>
      <c r="D4" s="30">
        <v>0.9</v>
      </c>
      <c r="E4" s="30">
        <v>0.72</v>
      </c>
      <c r="F4" s="30">
        <v>0.7</v>
      </c>
    </row>
    <row r="5" spans="2:6" x14ac:dyDescent="0.3">
      <c r="B5" s="7" t="s">
        <v>63</v>
      </c>
      <c r="C5" s="30">
        <v>0.1</v>
      </c>
      <c r="D5" s="30">
        <v>0.05</v>
      </c>
      <c r="E5" s="30">
        <v>0.12</v>
      </c>
      <c r="F5" s="30">
        <v>0.1</v>
      </c>
    </row>
    <row r="6" spans="2:6" x14ac:dyDescent="0.3">
      <c r="B6" s="7" t="s">
        <v>64</v>
      </c>
      <c r="C6" s="30">
        <v>0.1</v>
      </c>
      <c r="D6" s="30">
        <v>0.05</v>
      </c>
      <c r="E6" s="30">
        <v>0.32</v>
      </c>
      <c r="F6" s="30">
        <v>0.3</v>
      </c>
    </row>
    <row r="7" spans="2:6" x14ac:dyDescent="0.3">
      <c r="B7" s="7" t="s">
        <v>65</v>
      </c>
      <c r="C7" s="30">
        <v>1</v>
      </c>
      <c r="D7" s="30">
        <v>1</v>
      </c>
      <c r="E7" s="30">
        <v>0.62</v>
      </c>
      <c r="F7" s="30">
        <v>0.65</v>
      </c>
    </row>
  </sheetData>
  <mergeCells count="3">
    <mergeCell ref="C2:D2"/>
    <mergeCell ref="E2:F2"/>
    <mergeCell ref="B2:B3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topLeftCell="A4" workbookViewId="0">
      <selection activeCell="G13" sqref="G13"/>
    </sheetView>
  </sheetViews>
  <sheetFormatPr defaultRowHeight="14.5" x14ac:dyDescent="0.3"/>
  <cols>
    <col min="1" max="2" width="8.6640625" style="41"/>
    <col min="3" max="3" width="13.08203125" style="41" customWidth="1"/>
    <col min="4" max="4" width="12.5" style="41" customWidth="1"/>
    <col min="5" max="5" width="12.75" style="41" customWidth="1"/>
    <col min="6" max="7" width="8.6640625" style="41"/>
    <col min="8" max="8" width="10" style="41" customWidth="1"/>
    <col min="9" max="16384" width="8.6640625" style="41"/>
  </cols>
  <sheetData>
    <row r="2" spans="2:8" x14ac:dyDescent="0.3">
      <c r="B2" s="42" t="s">
        <v>94</v>
      </c>
      <c r="C2" s="42" t="s">
        <v>72</v>
      </c>
      <c r="D2" s="42"/>
      <c r="E2" s="42" t="s">
        <v>75</v>
      </c>
      <c r="F2" s="42"/>
      <c r="G2" s="42" t="s">
        <v>78</v>
      </c>
      <c r="H2" s="42"/>
    </row>
    <row r="3" spans="2:8" x14ac:dyDescent="0.3">
      <c r="B3" s="42"/>
      <c r="C3" s="43" t="s">
        <v>73</v>
      </c>
      <c r="D3" s="43" t="s">
        <v>74</v>
      </c>
      <c r="E3" s="43" t="s">
        <v>76</v>
      </c>
      <c r="F3" s="43" t="s">
        <v>77</v>
      </c>
      <c r="G3" s="43" t="s">
        <v>79</v>
      </c>
      <c r="H3" s="43" t="s">
        <v>80</v>
      </c>
    </row>
    <row r="4" spans="2:8" x14ac:dyDescent="0.3">
      <c r="B4" s="31" t="s">
        <v>70</v>
      </c>
      <c r="C4" s="33">
        <v>0.8</v>
      </c>
      <c r="D4" s="33">
        <v>0.9</v>
      </c>
      <c r="E4" s="33">
        <v>0.68</v>
      </c>
      <c r="F4" s="33">
        <v>0.7</v>
      </c>
      <c r="G4" s="35">
        <v>-5.0000000000000001E-3</v>
      </c>
      <c r="H4" s="35">
        <v>-1.6E-2</v>
      </c>
    </row>
    <row r="5" spans="2:8" x14ac:dyDescent="0.3">
      <c r="B5" s="31" t="s">
        <v>63</v>
      </c>
      <c r="C5" s="33">
        <v>0.1</v>
      </c>
      <c r="D5" s="33">
        <v>0.05</v>
      </c>
      <c r="E5" s="33">
        <v>0.12</v>
      </c>
      <c r="F5" s="33">
        <v>0.1</v>
      </c>
      <c r="G5" s="35">
        <v>-2.8000000000000001E-2</v>
      </c>
      <c r="H5" s="35">
        <v>2E-3</v>
      </c>
    </row>
    <row r="6" spans="2:8" x14ac:dyDescent="0.3">
      <c r="B6" s="31" t="s">
        <v>64</v>
      </c>
      <c r="C6" s="33">
        <v>0.1</v>
      </c>
      <c r="D6" s="33">
        <v>0.05</v>
      </c>
      <c r="E6" s="33">
        <v>0.32</v>
      </c>
      <c r="F6" s="33">
        <v>0.3</v>
      </c>
      <c r="G6" s="35">
        <v>-1.7999999999999999E-2</v>
      </c>
      <c r="H6" s="35">
        <v>2E-3</v>
      </c>
    </row>
    <row r="7" spans="2:8" x14ac:dyDescent="0.3">
      <c r="B7" s="31" t="s">
        <v>71</v>
      </c>
      <c r="C7" s="33">
        <v>1</v>
      </c>
      <c r="D7" s="33">
        <v>1</v>
      </c>
      <c r="E7" s="35">
        <v>0.58799999999999997</v>
      </c>
      <c r="F7" s="33">
        <v>0.65</v>
      </c>
      <c r="G7" s="35">
        <v>-0.05</v>
      </c>
      <c r="H7" s="35">
        <v>-1.2E-2</v>
      </c>
    </row>
  </sheetData>
  <mergeCells count="4">
    <mergeCell ref="C2:D2"/>
    <mergeCell ref="E2:F2"/>
    <mergeCell ref="G2:H2"/>
    <mergeCell ref="B2:B3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>
      <selection activeCell="B13" sqref="B13"/>
    </sheetView>
  </sheetViews>
  <sheetFormatPr defaultRowHeight="14" x14ac:dyDescent="0.3"/>
  <cols>
    <col min="2" max="2" width="17.1640625" customWidth="1"/>
    <col min="3" max="6" width="12.4140625" customWidth="1"/>
    <col min="7" max="7" width="12.4140625" style="29" customWidth="1"/>
    <col min="8" max="9" width="12.4140625" customWidth="1"/>
  </cols>
  <sheetData>
    <row r="2" spans="2:9" ht="14.5" x14ac:dyDescent="0.3">
      <c r="B2" s="44" t="s">
        <v>81</v>
      </c>
      <c r="C2" s="45" t="s">
        <v>82</v>
      </c>
      <c r="D2" s="46"/>
      <c r="E2" s="45" t="s">
        <v>85</v>
      </c>
      <c r="F2" s="46"/>
      <c r="G2" s="47" t="s">
        <v>88</v>
      </c>
      <c r="H2" s="48"/>
      <c r="I2" s="49"/>
    </row>
    <row r="3" spans="2:9" ht="14.5" x14ac:dyDescent="0.3">
      <c r="B3" s="50"/>
      <c r="C3" s="43" t="s">
        <v>83</v>
      </c>
      <c r="D3" s="43" t="s">
        <v>84</v>
      </c>
      <c r="E3" s="43" t="s">
        <v>86</v>
      </c>
      <c r="F3" s="43" t="s">
        <v>87</v>
      </c>
      <c r="G3" s="51" t="s">
        <v>89</v>
      </c>
      <c r="H3" s="43" t="s">
        <v>90</v>
      </c>
      <c r="I3" s="43" t="s">
        <v>91</v>
      </c>
    </row>
    <row r="4" spans="2:9" ht="14.5" x14ac:dyDescent="0.3">
      <c r="B4" s="31" t="s">
        <v>97</v>
      </c>
      <c r="C4" s="33">
        <v>0.3</v>
      </c>
      <c r="D4" s="33">
        <v>0.2</v>
      </c>
      <c r="E4" s="33">
        <v>0.28000000000000003</v>
      </c>
      <c r="F4" s="33">
        <v>0.32</v>
      </c>
      <c r="G4" s="32">
        <f>(C4-D4)*(F4-$F$7)</f>
        <v>1.7000000000000012E-3</v>
      </c>
      <c r="H4" s="32">
        <f>(E4-F4)*C4</f>
        <v>-1.1999999999999993E-2</v>
      </c>
      <c r="I4" s="34">
        <f>H4+G4</f>
        <v>-1.0299999999999991E-2</v>
      </c>
    </row>
    <row r="5" spans="2:9" ht="14.5" x14ac:dyDescent="0.3">
      <c r="B5" s="31" t="s">
        <v>95</v>
      </c>
      <c r="C5" s="33">
        <v>0.1</v>
      </c>
      <c r="D5" s="33">
        <v>0.05</v>
      </c>
      <c r="E5" s="33">
        <v>0.26</v>
      </c>
      <c r="F5" s="33">
        <v>0.28000000000000003</v>
      </c>
      <c r="G5" s="32">
        <f t="shared" ref="G5:G7" si="0">(C5-D5)*(F5-$F$7)</f>
        <v>-1.1499999999999982E-3</v>
      </c>
      <c r="H5" s="32">
        <f t="shared" ref="H5:H7" si="1">(E5-F5)*C5</f>
        <v>-2.0000000000000018E-3</v>
      </c>
      <c r="I5" s="34">
        <f t="shared" ref="I5:I7" si="2">H5+G5</f>
        <v>-3.15E-3</v>
      </c>
    </row>
    <row r="6" spans="2:9" ht="14.5" x14ac:dyDescent="0.3">
      <c r="B6" s="31" t="s">
        <v>96</v>
      </c>
      <c r="C6" s="33">
        <v>0.6</v>
      </c>
      <c r="D6" s="33">
        <v>0.75</v>
      </c>
      <c r="E6" s="33">
        <v>0.3</v>
      </c>
      <c r="F6" s="33">
        <v>0.3</v>
      </c>
      <c r="G6" s="32">
        <f t="shared" si="0"/>
        <v>4.5000000000000048E-4</v>
      </c>
      <c r="H6" s="32">
        <f t="shared" si="1"/>
        <v>0</v>
      </c>
      <c r="I6" s="34">
        <f t="shared" si="2"/>
        <v>4.5000000000000048E-4</v>
      </c>
    </row>
    <row r="7" spans="2:9" ht="14.5" x14ac:dyDescent="0.3">
      <c r="B7" s="31" t="s">
        <v>98</v>
      </c>
      <c r="C7" s="33">
        <v>1</v>
      </c>
      <c r="D7" s="33">
        <v>1</v>
      </c>
      <c r="E7" s="33">
        <v>0.28999999999999998</v>
      </c>
      <c r="F7" s="35">
        <v>0.30299999999999999</v>
      </c>
      <c r="G7" s="32">
        <f t="shared" si="0"/>
        <v>0</v>
      </c>
      <c r="H7" s="32">
        <f t="shared" si="1"/>
        <v>-1.3000000000000012E-2</v>
      </c>
      <c r="I7" s="34">
        <f t="shared" si="2"/>
        <v>-1.3000000000000012E-2</v>
      </c>
    </row>
  </sheetData>
  <mergeCells count="4">
    <mergeCell ref="B2:B3"/>
    <mergeCell ref="C2:D2"/>
    <mergeCell ref="E2:F2"/>
    <mergeCell ref="G2:I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相对指标</vt:lpstr>
      <vt:lpstr>漏斗指标</vt:lpstr>
      <vt:lpstr>绝对指标前后波动</vt:lpstr>
      <vt:lpstr>留存率</vt:lpstr>
      <vt:lpstr>留存率2</vt:lpstr>
      <vt:lpstr>留存率3</vt:lpstr>
    </vt:vector>
  </TitlesOfParts>
  <Company>TCIT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出行事业群-刘亚利-Tina</dc:creator>
  <cp:lastModifiedBy>出行事业群-刘亚利-Tina</cp:lastModifiedBy>
  <dcterms:created xsi:type="dcterms:W3CDTF">2024-02-06T01:10:11Z</dcterms:created>
  <dcterms:modified xsi:type="dcterms:W3CDTF">2024-03-03T08:41:52Z</dcterms:modified>
</cp:coreProperties>
</file>